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12120" windowHeight="3465" activeTab="0"/>
  </bookViews>
  <sheets>
    <sheet name="Alcohol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<sst xmlns="http://schemas.openxmlformats.org/spreadsheetml/2006/main" count="53" uniqueCount="49">
  <si>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24hr clock</t>
  </si>
  <si>
    <t>Body weight</t>
  </si>
  <si>
    <t>kilograms</t>
  </si>
  <si>
    <t>Time</t>
  </si>
  <si>
    <t>No. of drinks</t>
  </si>
  <si>
    <t>Type of drink</t>
  </si>
  <si>
    <t>ml</t>
  </si>
  <si>
    <t>%</t>
  </si>
  <si>
    <t>-</t>
  </si>
  <si>
    <t>Spirit 25ml</t>
  </si>
  <si>
    <t>Glass of wine</t>
  </si>
  <si>
    <t>Bottle of wine</t>
  </si>
  <si>
    <t>Tactical Chunder</t>
  </si>
  <si>
    <r>
      <t>Animation</t>
    </r>
    <r>
      <rPr>
        <sz val="6"/>
        <rFont val="Arial"/>
        <family val="2"/>
      </rPr>
      <t xml:space="preserve"> Subject may be more talkative and have a feeling of well-being. Slightly slower reactions.</t>
    </r>
  </si>
  <si>
    <r>
      <t>Possible death</t>
    </r>
    <r>
      <rPr>
        <sz val="6"/>
        <rFont val="Arial"/>
        <family val="2"/>
      </rPr>
      <t xml:space="preserve"> Death from respiratory paralysis</t>
    </r>
  </si>
  <si>
    <t>Double Vodka Red Bull</t>
  </si>
  <si>
    <r>
      <t>Confusion</t>
    </r>
    <r>
      <rPr>
        <sz val="6"/>
        <rFont val="Arial"/>
        <family val="2"/>
      </rPr>
      <t xml:space="preserve"> Disorientation, mental confusion and dizziness, Exaggerated emotions - fear, anger and</t>
    </r>
  </si>
  <si>
    <r>
      <t>Excitement</t>
    </r>
    <r>
      <rPr>
        <sz val="6"/>
        <rFont val="Arial"/>
        <family val="2"/>
      </rPr>
      <t xml:space="preserve"> Emotional instability, and loss of initial judgement. Decreased perception</t>
    </r>
  </si>
  <si>
    <r>
      <t>Euphoria</t>
    </r>
    <r>
      <rPr>
        <sz val="6"/>
        <rFont val="Arial"/>
        <family val="2"/>
      </rPr>
      <t xml:space="preserve"> Increased self confidence, and decreased inhibitions. Loss of attention, judgement 
and control, by decrease in co-ordination and sensory perception</t>
    </r>
  </si>
  <si>
    <t>Baracdi Breezer</t>
  </si>
  <si>
    <t>Newcastle Brown</t>
  </si>
  <si>
    <t>Pint Strong Lager</t>
  </si>
  <si>
    <t>1/2 Pint Strong Lager</t>
  </si>
  <si>
    <t>1/2 Pint Weak Lager</t>
  </si>
  <si>
    <t>Pint Weak Lager</t>
  </si>
  <si>
    <t>1/2 Pint Cider</t>
  </si>
  <si>
    <t>Pint Cider</t>
  </si>
  <si>
    <t>Bottle of Lager</t>
  </si>
  <si>
    <t>Taquellia Slammer</t>
  </si>
  <si>
    <t xml:space="preserve">Sammy's Cider </t>
  </si>
  <si>
    <t>Pint Bitter</t>
  </si>
  <si>
    <t>1/2 Pint Bitter</t>
  </si>
  <si>
    <t>Bottle of Spirits</t>
  </si>
  <si>
    <t>1/4 Bottle of Spirits</t>
  </si>
  <si>
    <t>1/2 Bottle of Spirits</t>
  </si>
  <si>
    <t>Wicked (WKD)</t>
  </si>
  <si>
    <r>
      <t>Coma</t>
    </r>
    <r>
      <rPr>
        <sz val="6"/>
        <rFont val="Arial"/>
        <family val="2"/>
      </rPr>
      <t xml:space="preserve"> Coma and anaesthesia. Depressed or abolished reflexes. Hypothermia, impaired circulation and respiration. Possible death. Possible death from fighting.</t>
    </r>
  </si>
  <si>
    <r>
      <t>Stupor</t>
    </r>
    <r>
      <rPr>
        <sz val="6"/>
        <rFont val="Arial"/>
        <family val="2"/>
      </rPr>
      <t xml:space="preserve"> Apathy, general inertia, approaching paralysis. Marked lack of ability to stand or walk.Vomiting, incontinence, stupor, sleep, coma, Fighting to be expected. Pulling Unlikely </t>
    </r>
  </si>
  <si>
    <t>grief. Some loss of perception. Decreased pain sense, impaired balance and slurred speech.
Sleep in the absence of stimulating input. Good Chance of fighting or/and pulling.</t>
  </si>
  <si>
    <t>and co-ordination (hence staggering gait). Increased reaction time, possible nausea and/or desire to lie down. Possible fight - possible pull</t>
  </si>
  <si>
    <t>Alco-pop</t>
  </si>
  <si>
    <t>Kalibar</t>
  </si>
  <si>
    <t>Soft Drink</t>
  </si>
  <si>
    <t xml:space="preserve"> </t>
  </si>
  <si>
    <t>Total Money Spent</t>
  </si>
  <si>
    <t>Start time</t>
  </si>
  <si>
    <t>TC =</t>
  </si>
  <si>
    <t>Tactical</t>
  </si>
  <si>
    <t>Chunder</t>
  </si>
</sst>
</file>

<file path=xl/styles.xml><?xml version="1.0" encoding="utf-8"?>
<styleSheet xmlns="http://schemas.openxmlformats.org/spreadsheetml/2006/main">
  <numFmts count="32">
    <numFmt numFmtId="5" formatCode="&quot;£&quot;#,##0;&quot;£&quot;\-#,##0"/>
    <numFmt numFmtId="6" formatCode="&quot;£&quot;#,##0;[Red]&quot;£&quot;\-#,##0"/>
    <numFmt numFmtId="7" formatCode="&quot;£&quot;#,##0.00;&quot;£&quot;\-#,##0.00"/>
    <numFmt numFmtId="8" formatCode="&quot;£&quot;#,##0.00;[Red]&quot;£&quot;\-#,##0.00"/>
    <numFmt numFmtId="42" formatCode="_ &quot;£&quot;* #,##0_ ;_ &quot;£&quot;* \-#,##0_ ;_ &quot;£&quot;* &quot;-&quot;_ ;_ @_ "/>
    <numFmt numFmtId="41" formatCode="_ * #,##0_ ;_ * \-#,##0_ ;_ * &quot;-&quot;_ ;_ @_ "/>
    <numFmt numFmtId="44" formatCode="_ &quot;£&quot;* #,##0.00_ ;_ &quot;£&quot;* \-#,##0.00_ ;_ &quot;£&quot;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mk&quot;* #,##0_);_(&quot;mk&quot;* \(#,##0\);_(&quot;mk&quot;* &quot;-&quot;_);_(@_)"/>
    <numFmt numFmtId="181" formatCode="_(&quot;mk&quot;* #,##0.00_);_(&quot;mk&quot;* \(#,##0.00\);_(&quot;mk&quot;* &quot;-&quot;??_);_(@_)"/>
    <numFmt numFmtId="182" formatCode="&quot;£&quot;#,##0"/>
    <numFmt numFmtId="183" formatCode="&quot;£&quot;#,##0.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1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vertical="top" wrapText="1"/>
    </xf>
    <xf numFmtId="0" fontId="4" fillId="2" borderId="0" xfId="0" applyFont="1" applyFill="1" applyAlignment="1">
      <alignment/>
    </xf>
    <xf numFmtId="0" fontId="0" fillId="4" borderId="0" xfId="0" applyFill="1" applyAlignment="1">
      <alignment/>
    </xf>
    <xf numFmtId="0" fontId="13" fillId="4" borderId="0" xfId="0" applyFont="1" applyFill="1" applyAlignment="1">
      <alignment/>
    </xf>
    <xf numFmtId="0" fontId="14" fillId="4" borderId="0" xfId="0" applyFont="1" applyFill="1" applyAlignment="1">
      <alignment/>
    </xf>
    <xf numFmtId="183" fontId="14" fillId="4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1" fontId="15" fillId="3" borderId="0" xfId="0" applyNumberFormat="1" applyFont="1" applyFill="1" applyAlignment="1">
      <alignment/>
    </xf>
    <xf numFmtId="1" fontId="12" fillId="2" borderId="0" xfId="0" applyNumberFormat="1" applyFont="1" applyFill="1" applyAlignment="1">
      <alignment/>
    </xf>
    <xf numFmtId="2" fontId="12" fillId="2" borderId="0" xfId="0" applyNumberFormat="1" applyFont="1" applyFill="1" applyAlignment="1">
      <alignment/>
    </xf>
    <xf numFmtId="183" fontId="12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Blood alcohol per mill </a:t>
            </a:r>
          </a:p>
        </c:rich>
      </c:tx>
      <c:layout>
        <c:manualLayout>
          <c:xMode val="factor"/>
          <c:yMode val="factor"/>
          <c:x val="0.03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6925"/>
          <c:w val="0.9377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Alcohol!$A$5:$A$27</c:f>
              <c:numCache/>
            </c:numRef>
          </c:cat>
          <c:val>
            <c:numRef>
              <c:f>Alcohol!$H$5:$H$32</c:f>
              <c:numCache>
                <c:ptCount val="28"/>
                <c:pt idx="0">
                  <c:v>0.30000000000000004</c:v>
                </c:pt>
                <c:pt idx="1">
                  <c:v>0.8250000000000001</c:v>
                </c:pt>
                <c:pt idx="2">
                  <c:v>1.21875</c:v>
                </c:pt>
                <c:pt idx="3">
                  <c:v>1.5140624999999999</c:v>
                </c:pt>
                <c:pt idx="4">
                  <c:v>1.435546875</c:v>
                </c:pt>
                <c:pt idx="5">
                  <c:v>1.07666015625</c:v>
                </c:pt>
                <c:pt idx="6">
                  <c:v>0.8074951171875</c:v>
                </c:pt>
                <c:pt idx="7">
                  <c:v>0.605621337890625</c:v>
                </c:pt>
                <c:pt idx="8">
                  <c:v>0.45421600341796875</c:v>
                </c:pt>
                <c:pt idx="9">
                  <c:v>0.34066200256347656</c:v>
                </c:pt>
                <c:pt idx="10">
                  <c:v>0.2554965019226074</c:v>
                </c:pt>
                <c:pt idx="11">
                  <c:v>0.19162237644195557</c:v>
                </c:pt>
                <c:pt idx="12">
                  <c:v>0.14371678233146667</c:v>
                </c:pt>
                <c:pt idx="13">
                  <c:v>0.1077875867486</c:v>
                </c:pt>
                <c:pt idx="14">
                  <c:v>0.08084069006145</c:v>
                </c:pt>
                <c:pt idx="15">
                  <c:v>0.0606305175460875</c:v>
                </c:pt>
                <c:pt idx="16">
                  <c:v>0.04547288815956563</c:v>
                </c:pt>
                <c:pt idx="17">
                  <c:v>0.0606305175460875</c:v>
                </c:pt>
                <c:pt idx="18">
                  <c:v>0.04547288815956563</c:v>
                </c:pt>
                <c:pt idx="19">
                  <c:v>0.03410466611967422</c:v>
                </c:pt>
                <c:pt idx="20">
                  <c:v>0.025578499589755666</c:v>
                </c:pt>
                <c:pt idx="21">
                  <c:v>0.025578499589755666</c:v>
                </c:pt>
                <c:pt idx="22">
                  <c:v>0.01918387469231675</c:v>
                </c:pt>
                <c:pt idx="23">
                  <c:v>0.014387906019237562</c:v>
                </c:pt>
                <c:pt idx="24">
                  <c:v>0.010790929514428171</c:v>
                </c:pt>
                <c:pt idx="25">
                  <c:v>0.008093197135821129</c:v>
                </c:pt>
                <c:pt idx="26">
                  <c:v>0.006069897851865846</c:v>
                </c:pt>
              </c:numCache>
            </c:numRef>
          </c:val>
          <c:smooth val="0"/>
        </c:ser>
        <c:marker val="1"/>
        <c:axId val="19293819"/>
        <c:axId val="39426644"/>
      </c:lineChart>
      <c:catAx>
        <c:axId val="19293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24 hr clock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426644"/>
        <c:crosses val="autoZero"/>
        <c:auto val="0"/>
        <c:lblOffset val="100"/>
        <c:noMultiLvlLbl val="0"/>
      </c:catAx>
      <c:valAx>
        <c:axId val="39426644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 in 1000 parts alcohol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93819"/>
        <c:crossesAt val="1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Fighting/Pulling </a:t>
            </a:r>
          </a:p>
        </c:rich>
      </c:tx>
      <c:layout>
        <c:manualLayout>
          <c:xMode val="factor"/>
          <c:yMode val="factor"/>
          <c:x val="-0.258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1125"/>
          <c:w val="0.8985"/>
          <c:h val="0.838"/>
        </c:manualLayout>
      </c:layout>
      <c:lineChart>
        <c:grouping val="standard"/>
        <c:varyColors val="0"/>
        <c:ser>
          <c:idx val="0"/>
          <c:order val="0"/>
          <c:tx>
            <c:v>Fighting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Alcohol!$A$5:$A$17</c:f>
              <c:numCache/>
            </c:numRef>
          </c:cat>
          <c:val>
            <c:numRef>
              <c:f>Alcohol!$P$5:$P$19</c:f>
              <c:numCache>
                <c:ptCount val="15"/>
                <c:pt idx="0">
                  <c:v>1.8000000000000003</c:v>
                </c:pt>
                <c:pt idx="1">
                  <c:v>9.9</c:v>
                </c:pt>
                <c:pt idx="2">
                  <c:v>21.9375</c:v>
                </c:pt>
                <c:pt idx="3">
                  <c:v>36.3375</c:v>
                </c:pt>
                <c:pt idx="4">
                  <c:v>43.06640625</c:v>
                </c:pt>
                <c:pt idx="5">
                  <c:v>38.759765625</c:v>
                </c:pt>
                <c:pt idx="6">
                  <c:v>33.914794921875</c:v>
                </c:pt>
                <c:pt idx="7">
                  <c:v>29.06982421875</c:v>
                </c:pt>
                <c:pt idx="8">
                  <c:v>24.527664184570312</c:v>
                </c:pt>
                <c:pt idx="9">
                  <c:v>20.439720153808594</c:v>
                </c:pt>
                <c:pt idx="10">
                  <c:v>16.86276912689209</c:v>
                </c:pt>
                <c:pt idx="11">
                  <c:v>13.7968111038208</c:v>
                </c:pt>
                <c:pt idx="12">
                  <c:v>11.2099090218544</c:v>
                </c:pt>
                <c:pt idx="13">
                  <c:v>9.0541572868824</c:v>
                </c:pt>
                <c:pt idx="14">
                  <c:v>7.2756621055305</c:v>
                </c:pt>
              </c:numCache>
            </c:numRef>
          </c:val>
          <c:smooth val="0"/>
        </c:ser>
        <c:ser>
          <c:idx val="1"/>
          <c:order val="1"/>
          <c:tx>
            <c:v>Pulling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Alcohol!$A$5:$A$17</c:f>
              <c:numCache/>
            </c:numRef>
          </c:cat>
          <c:val>
            <c:numRef>
              <c:f>Alcohol!$Q$5:$Q$19</c:f>
              <c:numCache>
                <c:ptCount val="15"/>
                <c:pt idx="0">
                  <c:v>1.26</c:v>
                </c:pt>
                <c:pt idx="1">
                  <c:v>1.7325</c:v>
                </c:pt>
                <c:pt idx="2">
                  <c:v>2.513671875</c:v>
                </c:pt>
                <c:pt idx="3">
                  <c:v>20.68587890625</c:v>
                </c:pt>
                <c:pt idx="4">
                  <c:v>38.66443634033203</c:v>
                </c:pt>
                <c:pt idx="5">
                  <c:v>44.40171718597412</c:v>
                </c:pt>
                <c:pt idx="6">
                  <c:v>29.138626903295517</c:v>
                </c:pt>
                <c:pt idx="7">
                  <c:v>12.675761058926582</c:v>
                </c:pt>
                <c:pt idx="8">
                  <c:v>-0.23967351706232876</c:v>
                </c:pt>
                <c:pt idx="9">
                  <c:v>-2.875091968671768</c:v>
                </c:pt>
                <c:pt idx="10">
                  <c:v>-2.7753995131138254</c:v>
                </c:pt>
                <c:pt idx="11">
                  <c:v>-2.260532978150991</c:v>
                </c:pt>
                <c:pt idx="12">
                  <c:v>-1.4673352725179267</c:v>
                </c:pt>
                <c:pt idx="13">
                  <c:v>-0.9759257639953056</c:v>
                </c:pt>
                <c:pt idx="14">
                  <c:v>-0.588169545265028</c:v>
                </c:pt>
              </c:numCache>
            </c:numRef>
          </c:val>
          <c:smooth val="0"/>
        </c:ser>
        <c:marker val="1"/>
        <c:axId val="19295477"/>
        <c:axId val="39441566"/>
      </c:lineChart>
      <c:catAx>
        <c:axId val="19295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24 hr clock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441566"/>
        <c:crosses val="autoZero"/>
        <c:auto val="0"/>
        <c:lblOffset val="100"/>
        <c:noMultiLvlLbl val="0"/>
      </c:catAx>
      <c:valAx>
        <c:axId val="3944156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Likelyhood %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95477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47425"/>
          <c:y val="0.01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0.74525</cdr:y>
    </cdr:from>
    <cdr:to>
      <cdr:x>0.9755</cdr:x>
      <cdr:y>0.746</cdr:y>
    </cdr:to>
    <cdr:sp>
      <cdr:nvSpPr>
        <cdr:cNvPr id="1" name="Line 2"/>
        <cdr:cNvSpPr>
          <a:spLocks/>
        </cdr:cNvSpPr>
      </cdr:nvSpPr>
      <cdr:spPr>
        <a:xfrm>
          <a:off x="1285875" y="2009775"/>
          <a:ext cx="1781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0.4095</cdr:x>
      <cdr:y>0.672</cdr:y>
    </cdr:from>
    <cdr:to>
      <cdr:x>0.977</cdr:x>
      <cdr:y>0.672</cdr:y>
    </cdr:to>
    <cdr:sp>
      <cdr:nvSpPr>
        <cdr:cNvPr id="2" name="Line 3"/>
        <cdr:cNvSpPr>
          <a:spLocks/>
        </cdr:cNvSpPr>
      </cdr:nvSpPr>
      <cdr:spPr>
        <a:xfrm>
          <a:off x="1285875" y="1809750"/>
          <a:ext cx="1781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0.4095</cdr:x>
      <cdr:y>0.5535</cdr:y>
    </cdr:from>
    <cdr:to>
      <cdr:x>0.978</cdr:x>
      <cdr:y>0.55425</cdr:y>
    </cdr:to>
    <cdr:sp>
      <cdr:nvSpPr>
        <cdr:cNvPr id="3" name="Line 4"/>
        <cdr:cNvSpPr>
          <a:spLocks/>
        </cdr:cNvSpPr>
      </cdr:nvSpPr>
      <cdr:spPr>
        <a:xfrm>
          <a:off x="1285875" y="1495425"/>
          <a:ext cx="1790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0.4095</cdr:x>
      <cdr:y>0.41125</cdr:y>
    </cdr:from>
    <cdr:to>
      <cdr:x>0.977</cdr:x>
      <cdr:y>0.41125</cdr:y>
    </cdr:to>
    <cdr:sp>
      <cdr:nvSpPr>
        <cdr:cNvPr id="4" name="Line 5"/>
        <cdr:cNvSpPr>
          <a:spLocks/>
        </cdr:cNvSpPr>
      </cdr:nvSpPr>
      <cdr:spPr>
        <a:xfrm>
          <a:off x="1285875" y="1104900"/>
          <a:ext cx="1781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0.4095</cdr:x>
      <cdr:y>0.306</cdr:y>
    </cdr:from>
    <cdr:to>
      <cdr:x>0.978</cdr:x>
      <cdr:y>0.30675</cdr:y>
    </cdr:to>
    <cdr:sp>
      <cdr:nvSpPr>
        <cdr:cNvPr id="5" name="Line 6"/>
        <cdr:cNvSpPr>
          <a:spLocks/>
        </cdr:cNvSpPr>
      </cdr:nvSpPr>
      <cdr:spPr>
        <a:xfrm>
          <a:off x="1285875" y="819150"/>
          <a:ext cx="1790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0.4095</cdr:x>
      <cdr:y>0.16075</cdr:y>
    </cdr:from>
    <cdr:to>
      <cdr:x>0.978</cdr:x>
      <cdr:y>0.16075</cdr:y>
    </cdr:to>
    <cdr:sp>
      <cdr:nvSpPr>
        <cdr:cNvPr id="6" name="Line 7"/>
        <cdr:cNvSpPr>
          <a:spLocks/>
        </cdr:cNvSpPr>
      </cdr:nvSpPr>
      <cdr:spPr>
        <a:xfrm>
          <a:off x="1285875" y="428625"/>
          <a:ext cx="1790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0.4095</cdr:x>
      <cdr:y>0.1035</cdr:y>
    </cdr:from>
    <cdr:to>
      <cdr:x>0.977</cdr:x>
      <cdr:y>0.1035</cdr:y>
    </cdr:to>
    <cdr:sp>
      <cdr:nvSpPr>
        <cdr:cNvPr id="7" name="Line 8"/>
        <cdr:cNvSpPr>
          <a:spLocks/>
        </cdr:cNvSpPr>
      </cdr:nvSpPr>
      <cdr:spPr>
        <a:xfrm>
          <a:off x="1285875" y="276225"/>
          <a:ext cx="1781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0.15225</cdr:x>
      <cdr:y>0.50425</cdr:y>
    </cdr:from>
    <cdr:to>
      <cdr:x>0.9375</cdr:x>
      <cdr:y>0.50425</cdr:y>
    </cdr:to>
    <cdr:sp>
      <cdr:nvSpPr>
        <cdr:cNvPr id="1" name="Line 4"/>
        <cdr:cNvSpPr>
          <a:spLocks/>
        </cdr:cNvSpPr>
      </cdr:nvSpPr>
      <cdr:spPr>
        <a:xfrm flipV="1">
          <a:off x="457200" y="1362075"/>
          <a:ext cx="2381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161925</xdr:rowOff>
    </xdr:from>
    <xdr:to>
      <xdr:col>13</xdr:col>
      <xdr:colOff>95250</xdr:colOff>
      <xdr:row>14</xdr:row>
      <xdr:rowOff>180975</xdr:rowOff>
    </xdr:to>
    <xdr:graphicFrame>
      <xdr:nvGraphicFramePr>
        <xdr:cNvPr id="1" name="Chart 44"/>
        <xdr:cNvGraphicFramePr/>
      </xdr:nvGraphicFramePr>
      <xdr:xfrm>
        <a:off x="2514600" y="161925"/>
        <a:ext cx="31432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447675</xdr:colOff>
      <xdr:row>13</xdr:row>
      <xdr:rowOff>0</xdr:rowOff>
    </xdr:from>
    <xdr:to>
      <xdr:col>14</xdr:col>
      <xdr:colOff>228600</xdr:colOff>
      <xdr:row>27</xdr:row>
      <xdr:rowOff>47625</xdr:rowOff>
    </xdr:to>
    <xdr:graphicFrame>
      <xdr:nvGraphicFramePr>
        <xdr:cNvPr id="2" name="Chart 63"/>
        <xdr:cNvGraphicFramePr/>
      </xdr:nvGraphicFramePr>
      <xdr:xfrm>
        <a:off x="6010275" y="2495550"/>
        <a:ext cx="3038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showGridLines="0" tabSelected="1" workbookViewId="0" topLeftCell="A1">
      <selection activeCell="A1" sqref="A1:B1"/>
    </sheetView>
  </sheetViews>
  <sheetFormatPr defaultColWidth="9.140625" defaultRowHeight="12.75"/>
  <cols>
    <col min="1" max="1" width="5.421875" style="2" customWidth="1"/>
    <col min="2" max="2" width="7.8515625" style="2" customWidth="1"/>
    <col min="3" max="3" width="8.57421875" style="2" customWidth="1"/>
    <col min="4" max="4" width="7.421875" style="2" customWidth="1"/>
    <col min="5" max="5" width="7.8515625" style="2" customWidth="1"/>
    <col min="6" max="6" width="6.8515625" style="2" hidden="1" customWidth="1"/>
    <col min="7" max="7" width="7.140625" style="2" hidden="1" customWidth="1"/>
    <col min="8" max="8" width="0.13671875" style="2" customWidth="1"/>
    <col min="9" max="9" width="12.421875" style="2" customWidth="1"/>
    <col min="10" max="10" width="18.28125" style="2" customWidth="1"/>
    <col min="11" max="12" width="5.00390625" style="2" customWidth="1"/>
    <col min="13" max="13" width="5.421875" style="2" customWidth="1"/>
    <col min="14" max="14" width="48.8515625" style="2" customWidth="1"/>
    <col min="15" max="15" width="7.8515625" style="2" customWidth="1"/>
    <col min="16" max="16" width="5.421875" style="15" customWidth="1"/>
    <col min="17" max="21" width="7.8515625" style="15" customWidth="1"/>
    <col min="22" max="27" width="7.8515625" style="2" customWidth="1"/>
    <col min="28" max="28" width="31.57421875" style="2" customWidth="1"/>
    <col min="29" max="16384" width="7.8515625" style="2" customWidth="1"/>
  </cols>
  <sheetData>
    <row r="1" spans="1:14" ht="15" customHeight="1">
      <c r="A1" s="1" t="s">
        <v>45</v>
      </c>
      <c r="B1" s="1"/>
      <c r="C1" s="1">
        <v>19</v>
      </c>
      <c r="D1" s="2" t="s">
        <v>0</v>
      </c>
      <c r="I1" s="19"/>
      <c r="J1" s="22">
        <f>T20</f>
        <v>12.799999999999999</v>
      </c>
      <c r="K1" s="21" t="s">
        <v>44</v>
      </c>
      <c r="L1" s="20"/>
      <c r="M1" s="22"/>
      <c r="N1" s="19"/>
    </row>
    <row r="2" spans="1:8" ht="15" customHeight="1">
      <c r="A2" s="1" t="s">
        <v>1</v>
      </c>
      <c r="B2" s="1"/>
      <c r="C2" s="1">
        <v>80</v>
      </c>
      <c r="D2" s="2" t="s">
        <v>2</v>
      </c>
      <c r="F2" s="3"/>
      <c r="G2" s="3"/>
      <c r="H2" s="8"/>
    </row>
    <row r="3" spans="1:14" ht="16.5" customHeight="1">
      <c r="A3" s="29" t="s">
        <v>3</v>
      </c>
      <c r="B3" s="28" t="s">
        <v>4</v>
      </c>
      <c r="E3" s="14"/>
      <c r="F3" s="8"/>
      <c r="G3" s="8"/>
      <c r="H3" s="8"/>
      <c r="N3" s="11" t="s">
        <v>14</v>
      </c>
    </row>
    <row r="4" spans="1:28" ht="15" customHeight="1">
      <c r="A4" s="15">
        <f>C1-1</f>
        <v>18</v>
      </c>
      <c r="E4" s="15"/>
      <c r="F4" s="2">
        <v>0</v>
      </c>
      <c r="G4" s="4">
        <f>MAX(G3-(G3*0.25),0)+F4</f>
        <v>0</v>
      </c>
      <c r="H4" s="7">
        <f>G4/$C$2*1.5</f>
        <v>0</v>
      </c>
      <c r="N4" s="12" t="s">
        <v>36</v>
      </c>
      <c r="O4" s="13"/>
      <c r="P4" s="23"/>
      <c r="Q4" s="23"/>
      <c r="R4" s="23"/>
      <c r="S4" s="23"/>
      <c r="T4" s="23"/>
      <c r="U4" s="23"/>
      <c r="V4" s="13"/>
      <c r="W4" s="13"/>
      <c r="X4" s="13"/>
      <c r="Y4" s="13"/>
      <c r="Z4" s="13"/>
      <c r="AA4" s="13"/>
      <c r="AB4" s="13"/>
    </row>
    <row r="5" spans="1:28" ht="15" customHeight="1">
      <c r="A5" s="29">
        <f>IF(A4&gt;=23,A4-23,A4+1)</f>
        <v>19</v>
      </c>
      <c r="B5" s="28">
        <v>1</v>
      </c>
      <c r="D5" s="2">
        <v>11</v>
      </c>
      <c r="E5" s="15" t="b">
        <v>0</v>
      </c>
      <c r="F5" s="4">
        <f aca="true" ca="1" t="shared" si="0" ref="F5:F21">IF(E5=FALSE,OFFSET($M$18,D5,0)*B5,MAX(OFFSET($M$18,D5,0)*B5+$M$45,0))</f>
        <v>16</v>
      </c>
      <c r="G5" s="4">
        <f>MAX(G4-(G4*0.25),0)+F5</f>
        <v>16</v>
      </c>
      <c r="H5" s="7">
        <f>G5/$C$2*1.5</f>
        <v>0.30000000000000004</v>
      </c>
      <c r="N5" s="13"/>
      <c r="O5" s="13"/>
      <c r="P5" s="23">
        <f>H5*R5*6</f>
        <v>1.8000000000000003</v>
      </c>
      <c r="Q5" s="26">
        <f>(S5-P5)*H5</f>
        <v>1.26</v>
      </c>
      <c r="R5" s="23">
        <v>1</v>
      </c>
      <c r="S5" s="23">
        <v>6</v>
      </c>
      <c r="T5" s="26">
        <f ca="1">IF(E5=FALSE,OFFSET($U$18,D5,0)*B5,MAX(OFFSET($U$18,D5,0)*B5+$U$45,0))</f>
        <v>1.6</v>
      </c>
      <c r="U5" s="23"/>
      <c r="V5" s="13"/>
      <c r="W5" s="13"/>
      <c r="X5" s="13"/>
      <c r="Y5" s="13"/>
      <c r="Z5" s="13"/>
      <c r="AA5" s="13"/>
      <c r="AB5" s="13"/>
    </row>
    <row r="6" spans="1:28" ht="15" customHeight="1">
      <c r="A6" s="29">
        <f aca="true" t="shared" si="1" ref="A6:A27">IF(A5&gt;=23,A5-23,A5+1)</f>
        <v>20</v>
      </c>
      <c r="B6" s="28">
        <v>2</v>
      </c>
      <c r="D6" s="2">
        <v>11</v>
      </c>
      <c r="E6" s="15" t="b">
        <v>0</v>
      </c>
      <c r="F6" s="4">
        <f ca="1" t="shared" si="0"/>
        <v>32</v>
      </c>
      <c r="G6" s="4">
        <f aca="true" t="shared" si="2" ref="G6:G31">MAX(G5-(G5*0.25),0)+F6</f>
        <v>44</v>
      </c>
      <c r="H6" s="7">
        <f aca="true" t="shared" si="3" ref="H6:H31">G6/$C$2*1.5</f>
        <v>0.8250000000000001</v>
      </c>
      <c r="N6" s="12" t="s">
        <v>37</v>
      </c>
      <c r="O6" s="13"/>
      <c r="P6" s="23">
        <f aca="true" t="shared" si="4" ref="P6:P18">H6*R6*6</f>
        <v>9.9</v>
      </c>
      <c r="Q6" s="26">
        <f aca="true" t="shared" si="5" ref="Q6:Q18">(S6-P6)*H6</f>
        <v>1.7325</v>
      </c>
      <c r="R6" s="23">
        <v>2</v>
      </c>
      <c r="S6" s="23">
        <v>12</v>
      </c>
      <c r="T6" s="26">
        <f aca="true" ca="1" t="shared" si="6" ref="T6:T17">IF(E6=FALSE,OFFSET($U$18,D6,0)*B6,MAX(OFFSET($U$18,D6,0)*B6+$U$45,0))</f>
        <v>3.2</v>
      </c>
      <c r="U6" s="23"/>
      <c r="V6" s="13"/>
      <c r="W6" s="13"/>
      <c r="X6" s="13"/>
      <c r="Y6" s="13"/>
      <c r="Z6" s="13"/>
      <c r="AA6" s="13"/>
      <c r="AB6" s="13"/>
    </row>
    <row r="7" spans="1:28" ht="15" customHeight="1">
      <c r="A7" s="29">
        <f t="shared" si="1"/>
        <v>21</v>
      </c>
      <c r="B7" s="28">
        <v>2</v>
      </c>
      <c r="D7" s="2">
        <v>11</v>
      </c>
      <c r="E7" s="15" t="b">
        <v>0</v>
      </c>
      <c r="F7" s="4">
        <f ca="1" t="shared" si="0"/>
        <v>32</v>
      </c>
      <c r="G7" s="4">
        <f t="shared" si="2"/>
        <v>65</v>
      </c>
      <c r="H7" s="7">
        <f t="shared" si="3"/>
        <v>1.21875</v>
      </c>
      <c r="N7" s="16" t="s">
        <v>16</v>
      </c>
      <c r="O7" s="13"/>
      <c r="P7" s="23">
        <f t="shared" si="4"/>
        <v>21.9375</v>
      </c>
      <c r="Q7" s="26">
        <f t="shared" si="5"/>
        <v>2.513671875</v>
      </c>
      <c r="R7" s="23">
        <v>3</v>
      </c>
      <c r="S7" s="23">
        <v>24</v>
      </c>
      <c r="T7" s="26">
        <f ca="1" t="shared" si="6"/>
        <v>3.2</v>
      </c>
      <c r="U7" s="23"/>
      <c r="V7" s="13"/>
      <c r="W7" s="13"/>
      <c r="X7" s="13"/>
      <c r="Y7" s="13"/>
      <c r="Z7" s="13"/>
      <c r="AA7" s="13"/>
      <c r="AB7" s="13"/>
    </row>
    <row r="8" spans="1:28" ht="15" customHeight="1">
      <c r="A8" s="29">
        <f t="shared" si="1"/>
        <v>22</v>
      </c>
      <c r="B8" s="28">
        <v>2</v>
      </c>
      <c r="D8" s="2">
        <v>11</v>
      </c>
      <c r="E8" s="15" t="b">
        <v>0</v>
      </c>
      <c r="F8" s="4">
        <f ca="1" t="shared" si="0"/>
        <v>32</v>
      </c>
      <c r="G8" s="4">
        <f t="shared" si="2"/>
        <v>80.75</v>
      </c>
      <c r="H8" s="7">
        <f t="shared" si="3"/>
        <v>1.5140624999999999</v>
      </c>
      <c r="N8" s="17" t="s">
        <v>38</v>
      </c>
      <c r="O8" s="13"/>
      <c r="P8" s="23">
        <f t="shared" si="4"/>
        <v>36.3375</v>
      </c>
      <c r="Q8" s="26">
        <f t="shared" si="5"/>
        <v>20.68587890625</v>
      </c>
      <c r="R8" s="23">
        <v>4</v>
      </c>
      <c r="S8" s="23">
        <v>50</v>
      </c>
      <c r="T8" s="26">
        <f ca="1" t="shared" si="6"/>
        <v>3.2</v>
      </c>
      <c r="U8" s="23"/>
      <c r="V8" s="13"/>
      <c r="W8" s="13"/>
      <c r="X8" s="13"/>
      <c r="Y8" s="13"/>
      <c r="Z8" s="13"/>
      <c r="AA8" s="13"/>
      <c r="AB8" s="13"/>
    </row>
    <row r="9" spans="1:28" ht="15" customHeight="1">
      <c r="A9" s="29">
        <f t="shared" si="1"/>
        <v>23</v>
      </c>
      <c r="B9" s="28">
        <v>1</v>
      </c>
      <c r="D9" s="2">
        <v>11</v>
      </c>
      <c r="E9" s="15" t="b">
        <v>0</v>
      </c>
      <c r="F9" s="4">
        <f ca="1" t="shared" si="0"/>
        <v>16</v>
      </c>
      <c r="G9" s="4">
        <f t="shared" si="2"/>
        <v>76.5625</v>
      </c>
      <c r="H9" s="7">
        <f t="shared" si="3"/>
        <v>1.435546875</v>
      </c>
      <c r="N9" s="10" t="s">
        <v>17</v>
      </c>
      <c r="O9" s="13"/>
      <c r="P9" s="23">
        <f t="shared" si="4"/>
        <v>43.06640625</v>
      </c>
      <c r="Q9" s="26">
        <f t="shared" si="5"/>
        <v>38.66443634033203</v>
      </c>
      <c r="R9" s="23">
        <v>5</v>
      </c>
      <c r="S9" s="23">
        <v>70</v>
      </c>
      <c r="T9" s="26">
        <f ca="1" t="shared" si="6"/>
        <v>1.6</v>
      </c>
      <c r="U9" s="23"/>
      <c r="V9" s="13"/>
      <c r="W9" s="13"/>
      <c r="X9" s="13"/>
      <c r="Y9" s="13"/>
      <c r="Z9" s="13"/>
      <c r="AA9" s="13"/>
      <c r="AB9" s="13"/>
    </row>
    <row r="10" spans="1:28" ht="15" customHeight="1">
      <c r="A10" s="29">
        <f t="shared" si="1"/>
        <v>0</v>
      </c>
      <c r="B10" s="28">
        <v>1</v>
      </c>
      <c r="D10" s="2">
        <v>1</v>
      </c>
      <c r="E10" s="15" t="b">
        <v>0</v>
      </c>
      <c r="F10" s="4">
        <f ca="1" t="shared" si="0"/>
        <v>0</v>
      </c>
      <c r="G10" s="4">
        <f t="shared" si="2"/>
        <v>57.421875</v>
      </c>
      <c r="H10" s="7">
        <f t="shared" si="3"/>
        <v>1.07666015625</v>
      </c>
      <c r="N10" s="17" t="s">
        <v>39</v>
      </c>
      <c r="O10" s="13"/>
      <c r="P10" s="23">
        <f t="shared" si="4"/>
        <v>38.759765625</v>
      </c>
      <c r="Q10" s="26">
        <f t="shared" si="5"/>
        <v>44.40171718597412</v>
      </c>
      <c r="R10" s="23">
        <v>6</v>
      </c>
      <c r="S10" s="23">
        <v>80</v>
      </c>
      <c r="T10" s="26">
        <f ca="1" t="shared" si="6"/>
        <v>0</v>
      </c>
      <c r="U10" s="23"/>
      <c r="V10" s="13"/>
      <c r="W10" s="13"/>
      <c r="X10" s="13"/>
      <c r="Y10" s="13"/>
      <c r="Z10" s="13"/>
      <c r="AA10" s="13"/>
      <c r="AB10" s="13"/>
    </row>
    <row r="11" spans="1:29" ht="15" customHeight="1">
      <c r="A11" s="29">
        <f t="shared" si="1"/>
        <v>1</v>
      </c>
      <c r="B11" s="28">
        <v>1</v>
      </c>
      <c r="D11" s="2">
        <v>1</v>
      </c>
      <c r="E11" s="15" t="b">
        <v>0</v>
      </c>
      <c r="F11" s="4">
        <f ca="1" t="shared" si="0"/>
        <v>0</v>
      </c>
      <c r="G11" s="4">
        <f t="shared" si="2"/>
        <v>43.06640625</v>
      </c>
      <c r="H11" s="7">
        <f t="shared" si="3"/>
        <v>0.8074951171875</v>
      </c>
      <c r="N11" s="12" t="s">
        <v>18</v>
      </c>
      <c r="O11" s="13"/>
      <c r="P11" s="23">
        <f t="shared" si="4"/>
        <v>33.914794921875</v>
      </c>
      <c r="Q11" s="26">
        <f t="shared" si="5"/>
        <v>29.138626903295517</v>
      </c>
      <c r="R11" s="23">
        <v>7</v>
      </c>
      <c r="S11" s="23">
        <v>70</v>
      </c>
      <c r="T11" s="26">
        <f ca="1" t="shared" si="6"/>
        <v>0</v>
      </c>
      <c r="U11" s="23"/>
      <c r="V11" s="13"/>
      <c r="W11" s="13"/>
      <c r="X11" s="13"/>
      <c r="Y11" s="13"/>
      <c r="Z11" s="13"/>
      <c r="AA11" s="13"/>
      <c r="AB11" s="13"/>
      <c r="AC11"/>
    </row>
    <row r="12" spans="1:29" ht="15" customHeight="1">
      <c r="A12" s="29">
        <f t="shared" si="1"/>
        <v>2</v>
      </c>
      <c r="B12" s="28">
        <v>1</v>
      </c>
      <c r="D12" s="2">
        <v>1</v>
      </c>
      <c r="E12" s="15" t="b">
        <v>0</v>
      </c>
      <c r="F12" s="4">
        <f ca="1" t="shared" si="0"/>
        <v>0</v>
      </c>
      <c r="G12" s="4">
        <f t="shared" si="2"/>
        <v>32.2998046875</v>
      </c>
      <c r="H12" s="7">
        <f t="shared" si="3"/>
        <v>0.605621337890625</v>
      </c>
      <c r="N12" s="12" t="s">
        <v>13</v>
      </c>
      <c r="P12" s="23">
        <f t="shared" si="4"/>
        <v>29.06982421875</v>
      </c>
      <c r="Q12" s="26">
        <f t="shared" si="5"/>
        <v>12.675761058926582</v>
      </c>
      <c r="R12" s="15">
        <v>8</v>
      </c>
      <c r="S12" s="15">
        <v>50</v>
      </c>
      <c r="T12" s="26">
        <f ca="1" t="shared" si="6"/>
        <v>0</v>
      </c>
      <c r="AC12"/>
    </row>
    <row r="13" spans="1:20" ht="15" customHeight="1">
      <c r="A13" s="29">
        <f t="shared" si="1"/>
        <v>3</v>
      </c>
      <c r="B13" s="28">
        <v>1</v>
      </c>
      <c r="D13" s="2">
        <v>1</v>
      </c>
      <c r="E13" s="15" t="b">
        <v>0</v>
      </c>
      <c r="F13" s="4">
        <f ca="1" t="shared" si="0"/>
        <v>0</v>
      </c>
      <c r="G13" s="4">
        <f t="shared" si="2"/>
        <v>24.224853515625</v>
      </c>
      <c r="H13" s="7">
        <f t="shared" si="3"/>
        <v>0.45421600341796875</v>
      </c>
      <c r="P13" s="23">
        <f t="shared" si="4"/>
        <v>24.527664184570312</v>
      </c>
      <c r="Q13" s="26">
        <f t="shared" si="5"/>
        <v>-0.23967351706232876</v>
      </c>
      <c r="R13" s="15">
        <v>9</v>
      </c>
      <c r="S13" s="15">
        <v>24</v>
      </c>
      <c r="T13" s="26">
        <f ca="1" t="shared" si="6"/>
        <v>0</v>
      </c>
    </row>
    <row r="14" spans="1:20" ht="15" customHeight="1">
      <c r="A14" s="29">
        <f t="shared" si="1"/>
        <v>4</v>
      </c>
      <c r="B14" s="28">
        <v>1</v>
      </c>
      <c r="D14" s="2">
        <v>1</v>
      </c>
      <c r="E14" s="15" t="b">
        <v>0</v>
      </c>
      <c r="F14" s="4">
        <f ca="1" t="shared" si="0"/>
        <v>0</v>
      </c>
      <c r="G14" s="4">
        <f t="shared" si="2"/>
        <v>18.16864013671875</v>
      </c>
      <c r="H14" s="7">
        <f t="shared" si="3"/>
        <v>0.34066200256347656</v>
      </c>
      <c r="P14" s="23">
        <f t="shared" si="4"/>
        <v>20.439720153808594</v>
      </c>
      <c r="Q14" s="26">
        <f t="shared" si="5"/>
        <v>-2.875091968671768</v>
      </c>
      <c r="R14" s="15">
        <v>10</v>
      </c>
      <c r="S14" s="15">
        <v>12</v>
      </c>
      <c r="T14" s="26">
        <f ca="1" t="shared" si="6"/>
        <v>0</v>
      </c>
    </row>
    <row r="15" spans="1:20" ht="15" customHeight="1">
      <c r="A15" s="29">
        <f t="shared" si="1"/>
        <v>5</v>
      </c>
      <c r="B15" s="28">
        <v>1</v>
      </c>
      <c r="D15" s="2">
        <v>1</v>
      </c>
      <c r="E15" s="15" t="b">
        <v>0</v>
      </c>
      <c r="F15" s="4">
        <f ca="1" t="shared" si="0"/>
        <v>0</v>
      </c>
      <c r="G15" s="4">
        <f t="shared" si="2"/>
        <v>13.626480102539062</v>
      </c>
      <c r="H15" s="7">
        <f t="shared" si="3"/>
        <v>0.2554965019226074</v>
      </c>
      <c r="P15" s="23">
        <f t="shared" si="4"/>
        <v>16.86276912689209</v>
      </c>
      <c r="Q15" s="26">
        <f t="shared" si="5"/>
        <v>-2.7753995131138254</v>
      </c>
      <c r="R15" s="15">
        <v>11</v>
      </c>
      <c r="S15" s="15">
        <v>6</v>
      </c>
      <c r="T15" s="26">
        <f ca="1" t="shared" si="6"/>
        <v>0</v>
      </c>
    </row>
    <row r="16" spans="1:20" ht="15" customHeight="1">
      <c r="A16" s="29">
        <f t="shared" si="1"/>
        <v>6</v>
      </c>
      <c r="B16" s="28">
        <v>0</v>
      </c>
      <c r="D16" s="2">
        <v>1</v>
      </c>
      <c r="E16" s="15"/>
      <c r="F16" s="4">
        <f ca="1" t="shared" si="0"/>
        <v>0</v>
      </c>
      <c r="G16" s="4">
        <f t="shared" si="2"/>
        <v>10.219860076904297</v>
      </c>
      <c r="H16" s="7">
        <f t="shared" si="3"/>
        <v>0.19162237644195557</v>
      </c>
      <c r="P16" s="23">
        <f t="shared" si="4"/>
        <v>13.7968111038208</v>
      </c>
      <c r="Q16" s="26">
        <f t="shared" si="5"/>
        <v>-2.260532978150991</v>
      </c>
      <c r="R16" s="15">
        <v>12</v>
      </c>
      <c r="S16" s="15">
        <v>2</v>
      </c>
      <c r="T16" s="26">
        <f ca="1" t="shared" si="6"/>
        <v>0</v>
      </c>
    </row>
    <row r="17" spans="1:20" ht="15" customHeight="1">
      <c r="A17" s="29">
        <f t="shared" si="1"/>
        <v>7</v>
      </c>
      <c r="B17" s="28">
        <v>0</v>
      </c>
      <c r="D17" s="2">
        <v>1</v>
      </c>
      <c r="E17" s="15" t="b">
        <v>0</v>
      </c>
      <c r="F17" s="4">
        <f ca="1" t="shared" si="0"/>
        <v>0</v>
      </c>
      <c r="G17" s="4">
        <f t="shared" si="2"/>
        <v>7.664895057678223</v>
      </c>
      <c r="H17" s="7">
        <f t="shared" si="3"/>
        <v>0.14371678233146667</v>
      </c>
      <c r="P17" s="23">
        <f t="shared" si="4"/>
        <v>11.2099090218544</v>
      </c>
      <c r="Q17" s="26">
        <f t="shared" si="5"/>
        <v>-1.4673352725179267</v>
      </c>
      <c r="R17" s="15">
        <v>13</v>
      </c>
      <c r="S17" s="15">
        <v>1</v>
      </c>
      <c r="T17" s="26">
        <f ca="1" t="shared" si="6"/>
        <v>0</v>
      </c>
    </row>
    <row r="18" spans="1:20" ht="15" customHeight="1">
      <c r="A18" s="15">
        <f t="shared" si="1"/>
        <v>8</v>
      </c>
      <c r="E18" s="31" t="s">
        <v>46</v>
      </c>
      <c r="F18" s="4">
        <f ca="1">IF(E18=FALSE,OFFSET($M$18,D18,0)*B18,MAX(OFFSET($M$18,D18,0)*B18+$M$45,0))</f>
        <v>0</v>
      </c>
      <c r="G18" s="4">
        <f>MAX(G17-(G17*0.25),0)+F18</f>
        <v>5.748671293258667</v>
      </c>
      <c r="H18" s="7">
        <f t="shared" si="3"/>
        <v>0.1077875867486</v>
      </c>
      <c r="J18" s="5" t="s">
        <v>5</v>
      </c>
      <c r="K18" s="9" t="s">
        <v>6</v>
      </c>
      <c r="L18" s="9" t="s">
        <v>7</v>
      </c>
      <c r="M18" s="5"/>
      <c r="P18" s="23">
        <f t="shared" si="4"/>
        <v>9.0541572868824</v>
      </c>
      <c r="Q18" s="26">
        <f t="shared" si="5"/>
        <v>-0.9759257639953056</v>
      </c>
      <c r="R18" s="15">
        <v>14</v>
      </c>
      <c r="S18" s="15">
        <v>0</v>
      </c>
      <c r="T18" s="26">
        <f ca="1">IF(E18=FALSE,OFFSET($U$18,D18,0)*B18,MAX(OFFSET($U$18,D18,0)*B18+$U$45,0))</f>
        <v>0</v>
      </c>
    </row>
    <row r="19" spans="1:21" ht="15" customHeight="1">
      <c r="A19" s="15">
        <f t="shared" si="1"/>
        <v>9</v>
      </c>
      <c r="D19" s="8"/>
      <c r="E19" s="31" t="s">
        <v>47</v>
      </c>
      <c r="F19" s="4">
        <f ca="1">IF(E19=FALSE,OFFSET($M$18,D19,0)*B19,MAX(OFFSET($M$18,D19,0)*B19+$M$45,0))</f>
        <v>0</v>
      </c>
      <c r="G19" s="4">
        <f>MAX(G18-(G18*0.25),0)+F19</f>
        <v>4.311503469944</v>
      </c>
      <c r="H19" s="7">
        <f>G19/$C$2*1.5</f>
        <v>0.08084069006145</v>
      </c>
      <c r="I19" s="30"/>
      <c r="J19" s="6" t="s">
        <v>8</v>
      </c>
      <c r="K19" s="6">
        <v>0</v>
      </c>
      <c r="L19" s="6">
        <v>0</v>
      </c>
      <c r="M19" s="24">
        <f>K19*L19*8</f>
        <v>0</v>
      </c>
      <c r="P19" s="23">
        <f>H19*R19*6</f>
        <v>7.2756621055305</v>
      </c>
      <c r="Q19" s="26">
        <f>(S19-P19)*H19</f>
        <v>-0.588169545265028</v>
      </c>
      <c r="R19" s="15">
        <v>15</v>
      </c>
      <c r="S19" s="15">
        <v>0</v>
      </c>
      <c r="T19" s="26">
        <f ca="1">IF(E19=FALSE,OFFSET($U$18,D19,0)*B19,MAX(OFFSET($U$18,D19,0)*B19+$U$45,0))</f>
        <v>0</v>
      </c>
      <c r="U19" s="15">
        <v>0</v>
      </c>
    </row>
    <row r="20" spans="1:21" ht="15" customHeight="1">
      <c r="A20" s="15">
        <f t="shared" si="1"/>
        <v>10</v>
      </c>
      <c r="C20" s="18"/>
      <c r="D20" s="13"/>
      <c r="E20" s="31" t="s">
        <v>48</v>
      </c>
      <c r="F20" s="4">
        <f ca="1" t="shared" si="0"/>
        <v>0</v>
      </c>
      <c r="G20" s="4">
        <f>MAX(G19-(G19*0.25),0)+F20</f>
        <v>3.233627602458</v>
      </c>
      <c r="H20" s="7">
        <f t="shared" si="3"/>
        <v>0.0606305175460875</v>
      </c>
      <c r="J20" s="6" t="s">
        <v>42</v>
      </c>
      <c r="K20" s="6">
        <v>250</v>
      </c>
      <c r="L20" s="6">
        <v>0</v>
      </c>
      <c r="M20" s="24">
        <v>-2</v>
      </c>
      <c r="T20" s="27">
        <f>SUM(T5:T19)</f>
        <v>12.799999999999999</v>
      </c>
      <c r="U20" s="15">
        <v>0.9</v>
      </c>
    </row>
    <row r="21" spans="1:21" ht="15" customHeight="1">
      <c r="A21" s="15">
        <f t="shared" si="1"/>
        <v>11</v>
      </c>
      <c r="C21" s="18"/>
      <c r="D21" s="13"/>
      <c r="E21" s="13"/>
      <c r="F21" s="4">
        <f ca="1" t="shared" si="0"/>
        <v>0</v>
      </c>
      <c r="G21" s="4">
        <f>MAX(G20-(G20*0.25),0)+F21</f>
        <v>2.4252207018435</v>
      </c>
      <c r="H21" s="7">
        <f t="shared" si="3"/>
        <v>0.04547288815956563</v>
      </c>
      <c r="J21" s="6" t="s">
        <v>41</v>
      </c>
      <c r="K21" s="6">
        <v>500</v>
      </c>
      <c r="L21" s="6">
        <v>0.5</v>
      </c>
      <c r="M21" s="24">
        <v>1</v>
      </c>
      <c r="U21" s="15">
        <v>1.8</v>
      </c>
    </row>
    <row r="22" spans="1:21" ht="15" customHeight="1">
      <c r="A22" s="15">
        <f t="shared" si="1"/>
        <v>12</v>
      </c>
      <c r="F22" s="4">
        <f ca="1">IF(E22=FALSE,OFFSET($M$18,D22,0)*B22,MAX(OFFSET($M$18,D22,0)*B22+$M$45,0))</f>
        <v>0</v>
      </c>
      <c r="G22" s="4">
        <f>MAX(G19-(G19*0.25),0)+F22</f>
        <v>3.233627602458</v>
      </c>
      <c r="H22" s="7">
        <f t="shared" si="3"/>
        <v>0.0606305175460875</v>
      </c>
      <c r="J22" s="6" t="s">
        <v>23</v>
      </c>
      <c r="K22" s="6">
        <v>250</v>
      </c>
      <c r="L22" s="6">
        <v>3.5</v>
      </c>
      <c r="M22" s="24">
        <f aca="true" t="shared" si="7" ref="M22:M35">K22*L22*8/1000</f>
        <v>7</v>
      </c>
      <c r="U22" s="15">
        <v>0.9</v>
      </c>
    </row>
    <row r="23" spans="1:21" ht="15" customHeight="1">
      <c r="A23" s="15">
        <f t="shared" si="1"/>
        <v>13</v>
      </c>
      <c r="F23" s="4">
        <f ca="1">IF(E23=FALSE,OFFSET($M$18,D23,0)*B23,MAX(OFFSET($M$18,D23,0)*B23+$M$45,0))</f>
        <v>0</v>
      </c>
      <c r="G23" s="4">
        <f t="shared" si="2"/>
        <v>2.4252207018435</v>
      </c>
      <c r="H23" s="7">
        <f t="shared" si="3"/>
        <v>0.04547288815956563</v>
      </c>
      <c r="J23" s="6" t="s">
        <v>22</v>
      </c>
      <c r="K23" s="6">
        <v>250</v>
      </c>
      <c r="L23" s="6">
        <v>5</v>
      </c>
      <c r="M23" s="24">
        <f t="shared" si="7"/>
        <v>10</v>
      </c>
      <c r="U23" s="15">
        <v>1.1</v>
      </c>
    </row>
    <row r="24" spans="1:21" ht="15" customHeight="1">
      <c r="A24" s="15">
        <f t="shared" si="1"/>
        <v>14</v>
      </c>
      <c r="F24" s="4">
        <f ca="1">IF(E24=FALSE,OFFSET($M$18,D24,0)*B24,MAX(OFFSET($M$18,D24,0)*B24+$M$45,0))</f>
        <v>0</v>
      </c>
      <c r="G24" s="4">
        <f t="shared" si="2"/>
        <v>1.818915526382625</v>
      </c>
      <c r="H24" s="7">
        <f t="shared" si="3"/>
        <v>0.03410466611967422</v>
      </c>
      <c r="J24" s="6" t="s">
        <v>21</v>
      </c>
      <c r="K24" s="6">
        <v>500</v>
      </c>
      <c r="L24" s="6">
        <v>5</v>
      </c>
      <c r="M24" s="24">
        <f t="shared" si="7"/>
        <v>20</v>
      </c>
      <c r="U24" s="15">
        <v>2.2</v>
      </c>
    </row>
    <row r="25" spans="1:21" ht="15" customHeight="1">
      <c r="A25" s="15">
        <f t="shared" si="1"/>
        <v>15</v>
      </c>
      <c r="F25" s="4">
        <f ca="1">IF(E25=FALSE,OFFSET($M$18,D25,0)*B25,MAX(OFFSET($M$18,D25,0)*B25+$M$45,0))</f>
        <v>0</v>
      </c>
      <c r="G25" s="4">
        <f>MAX(G24-(G24*0.25),0)+F25</f>
        <v>1.3641866447869688</v>
      </c>
      <c r="H25" s="7">
        <f t="shared" si="3"/>
        <v>0.025578499589755666</v>
      </c>
      <c r="J25" s="6" t="s">
        <v>24</v>
      </c>
      <c r="K25" s="6">
        <v>500</v>
      </c>
      <c r="L25" s="6">
        <v>3.5</v>
      </c>
      <c r="M25" s="24">
        <v>14</v>
      </c>
      <c r="U25" s="15">
        <v>1.8</v>
      </c>
    </row>
    <row r="26" spans="1:21" ht="15" customHeight="1">
      <c r="A26" s="15">
        <f t="shared" si="1"/>
        <v>16</v>
      </c>
      <c r="F26" s="4">
        <f aca="true" ca="1" t="shared" si="8" ref="F26:F31">IF(E26=FALSE,OFFSET($M$18,D26,0)*B26,MAX(OFFSET($M$18,D26,0)*B26+$M$45,0))</f>
        <v>0</v>
      </c>
      <c r="G26" s="4">
        <f>MAX(G24-(G24*0.25),0)+F26</f>
        <v>1.3641866447869688</v>
      </c>
      <c r="H26" s="7">
        <f t="shared" si="3"/>
        <v>0.025578499589755666</v>
      </c>
      <c r="J26" s="6" t="s">
        <v>25</v>
      </c>
      <c r="K26" s="6">
        <v>250</v>
      </c>
      <c r="L26" s="6">
        <v>5</v>
      </c>
      <c r="M26" s="24">
        <f t="shared" si="7"/>
        <v>10</v>
      </c>
      <c r="U26" s="15">
        <v>1</v>
      </c>
    </row>
    <row r="27" spans="1:21" ht="15" customHeight="1">
      <c r="A27" s="15">
        <f t="shared" si="1"/>
        <v>17</v>
      </c>
      <c r="F27" s="4">
        <f ca="1" t="shared" si="8"/>
        <v>0</v>
      </c>
      <c r="G27" s="4">
        <f t="shared" si="2"/>
        <v>1.0231399835902266</v>
      </c>
      <c r="H27" s="7">
        <f t="shared" si="3"/>
        <v>0.01918387469231675</v>
      </c>
      <c r="J27" s="6" t="s">
        <v>26</v>
      </c>
      <c r="K27" s="6">
        <v>500</v>
      </c>
      <c r="L27" s="6">
        <v>5</v>
      </c>
      <c r="M27" s="24">
        <f t="shared" si="7"/>
        <v>20</v>
      </c>
      <c r="U27" s="15">
        <v>2</v>
      </c>
    </row>
    <row r="28" spans="1:21" ht="15" customHeight="1">
      <c r="A28" s="2" t="s">
        <v>43</v>
      </c>
      <c r="F28" s="4">
        <f ca="1" t="shared" si="8"/>
        <v>0</v>
      </c>
      <c r="G28" s="4">
        <f t="shared" si="2"/>
        <v>0.76735498769267</v>
      </c>
      <c r="H28" s="7">
        <f t="shared" si="3"/>
        <v>0.014387906019237562</v>
      </c>
      <c r="J28" s="6" t="s">
        <v>31</v>
      </c>
      <c r="K28" s="6">
        <v>250</v>
      </c>
      <c r="L28" s="6">
        <v>4</v>
      </c>
      <c r="M28" s="24">
        <f t="shared" si="7"/>
        <v>8</v>
      </c>
      <c r="U28" s="15">
        <v>0.8</v>
      </c>
    </row>
    <row r="29" spans="1:21" ht="15" customHeight="1">
      <c r="A29" s="2" t="s">
        <v>43</v>
      </c>
      <c r="F29" s="4">
        <f ca="1" t="shared" si="8"/>
        <v>0</v>
      </c>
      <c r="G29" s="4">
        <f t="shared" si="2"/>
        <v>0.5755162407695025</v>
      </c>
      <c r="H29" s="7">
        <f t="shared" si="3"/>
        <v>0.010790929514428171</v>
      </c>
      <c r="J29" s="6" t="s">
        <v>30</v>
      </c>
      <c r="K29" s="6">
        <v>500</v>
      </c>
      <c r="L29" s="6">
        <v>4</v>
      </c>
      <c r="M29" s="24">
        <f t="shared" si="7"/>
        <v>16</v>
      </c>
      <c r="U29" s="15">
        <v>1.6</v>
      </c>
    </row>
    <row r="30" spans="1:21" ht="15" customHeight="1">
      <c r="A30" s="2" t="s">
        <v>43</v>
      </c>
      <c r="F30" s="4">
        <f ca="1" t="shared" si="8"/>
        <v>0</v>
      </c>
      <c r="G30" s="4">
        <f t="shared" si="2"/>
        <v>0.43163718057712686</v>
      </c>
      <c r="H30" s="7">
        <f t="shared" si="3"/>
        <v>0.008093197135821129</v>
      </c>
      <c r="J30" s="6" t="s">
        <v>27</v>
      </c>
      <c r="K30" s="6">
        <v>450</v>
      </c>
      <c r="L30" s="6">
        <v>5</v>
      </c>
      <c r="M30" s="24">
        <v>15</v>
      </c>
      <c r="U30" s="15">
        <v>2</v>
      </c>
    </row>
    <row r="31" spans="1:21" ht="12.75">
      <c r="A31" s="2" t="s">
        <v>43</v>
      </c>
      <c r="F31" s="4">
        <f ca="1" t="shared" si="8"/>
        <v>0</v>
      </c>
      <c r="G31" s="4">
        <f t="shared" si="2"/>
        <v>0.32372788543284514</v>
      </c>
      <c r="H31" s="7">
        <f t="shared" si="3"/>
        <v>0.006069897851865846</v>
      </c>
      <c r="J31" s="6" t="s">
        <v>9</v>
      </c>
      <c r="K31" s="6">
        <v>25</v>
      </c>
      <c r="L31" s="6">
        <v>40</v>
      </c>
      <c r="M31" s="24">
        <f t="shared" si="7"/>
        <v>8</v>
      </c>
      <c r="U31" s="15">
        <v>1.5</v>
      </c>
    </row>
    <row r="32" spans="1:21" ht="12.75">
      <c r="A32" s="2" t="s">
        <v>43</v>
      </c>
      <c r="J32" s="6" t="s">
        <v>10</v>
      </c>
      <c r="K32" s="6">
        <v>120</v>
      </c>
      <c r="L32" s="6">
        <v>11</v>
      </c>
      <c r="M32" s="24">
        <f t="shared" si="7"/>
        <v>10.56</v>
      </c>
      <c r="U32" s="15">
        <v>2.5</v>
      </c>
    </row>
    <row r="33" spans="10:21" ht="12.75">
      <c r="J33" s="6" t="s">
        <v>28</v>
      </c>
      <c r="K33" s="6">
        <v>25</v>
      </c>
      <c r="L33" s="6">
        <v>40</v>
      </c>
      <c r="M33" s="24">
        <v>8</v>
      </c>
      <c r="U33" s="15">
        <v>1.8</v>
      </c>
    </row>
    <row r="34" spans="10:21" ht="12.75">
      <c r="J34" s="6" t="s">
        <v>11</v>
      </c>
      <c r="K34" s="6">
        <v>750</v>
      </c>
      <c r="L34" s="6">
        <v>11</v>
      </c>
      <c r="M34" s="24">
        <f t="shared" si="7"/>
        <v>66</v>
      </c>
      <c r="U34" s="15">
        <v>10</v>
      </c>
    </row>
    <row r="35" spans="10:21" ht="15" customHeight="1">
      <c r="J35" s="6" t="s">
        <v>15</v>
      </c>
      <c r="K35" s="6">
        <v>250</v>
      </c>
      <c r="L35" s="6">
        <v>8</v>
      </c>
      <c r="M35" s="24">
        <f t="shared" si="7"/>
        <v>16</v>
      </c>
      <c r="U35" s="15">
        <v>5</v>
      </c>
    </row>
    <row r="36" spans="10:21" ht="15" customHeight="1">
      <c r="J36" s="6" t="s">
        <v>40</v>
      </c>
      <c r="K36" s="6">
        <v>450</v>
      </c>
      <c r="L36" s="6">
        <v>5</v>
      </c>
      <c r="M36" s="24">
        <v>14</v>
      </c>
      <c r="U36" s="15">
        <v>2.5</v>
      </c>
    </row>
    <row r="37" spans="10:21" ht="15" customHeight="1">
      <c r="J37" s="6" t="s">
        <v>19</v>
      </c>
      <c r="K37" s="6">
        <v>450</v>
      </c>
      <c r="L37" s="6">
        <v>5.2</v>
      </c>
      <c r="M37" s="24">
        <v>15</v>
      </c>
      <c r="U37" s="15">
        <v>2.5</v>
      </c>
    </row>
    <row r="38" spans="10:21" ht="15" customHeight="1">
      <c r="J38" s="6" t="s">
        <v>20</v>
      </c>
      <c r="K38" s="6">
        <v>500</v>
      </c>
      <c r="L38" s="6">
        <v>5</v>
      </c>
      <c r="M38" s="24">
        <v>16</v>
      </c>
      <c r="U38" s="15">
        <v>2.5</v>
      </c>
    </row>
    <row r="39" spans="10:21" ht="15" customHeight="1">
      <c r="J39" s="6" t="s">
        <v>33</v>
      </c>
      <c r="K39" s="6">
        <v>250</v>
      </c>
      <c r="L39" s="6">
        <v>40</v>
      </c>
      <c r="M39" s="24">
        <v>24</v>
      </c>
      <c r="U39" s="15">
        <v>6.25</v>
      </c>
    </row>
    <row r="40" spans="10:21" ht="15" customHeight="1">
      <c r="J40" s="6" t="s">
        <v>34</v>
      </c>
      <c r="K40" s="6">
        <v>500</v>
      </c>
      <c r="L40" s="6">
        <v>40</v>
      </c>
      <c r="M40" s="24">
        <v>48</v>
      </c>
      <c r="U40" s="15">
        <v>12.5</v>
      </c>
    </row>
    <row r="41" spans="10:21" ht="15" customHeight="1">
      <c r="J41" s="6" t="s">
        <v>32</v>
      </c>
      <c r="K41" s="6">
        <v>1000</v>
      </c>
      <c r="L41" s="6">
        <v>40</v>
      </c>
      <c r="M41" s="24">
        <v>96</v>
      </c>
      <c r="U41" s="15">
        <v>25</v>
      </c>
    </row>
    <row r="42" spans="10:21" ht="15" customHeight="1">
      <c r="J42" s="6" t="s">
        <v>29</v>
      </c>
      <c r="K42" s="6">
        <v>500</v>
      </c>
      <c r="L42" s="6">
        <v>12.5</v>
      </c>
      <c r="M42" s="24">
        <v>62</v>
      </c>
      <c r="U42" s="15">
        <v>2</v>
      </c>
    </row>
    <row r="43" spans="10:21" ht="15" customHeight="1">
      <c r="J43" s="6" t="s">
        <v>35</v>
      </c>
      <c r="K43" s="6">
        <v>450</v>
      </c>
      <c r="L43" s="6">
        <v>5.4</v>
      </c>
      <c r="M43" s="24">
        <v>16</v>
      </c>
      <c r="U43" s="15">
        <v>2.5</v>
      </c>
    </row>
    <row r="44" ht="15" customHeight="1"/>
    <row r="45" spans="10:13" ht="15" customHeight="1">
      <c r="J45" s="15" t="s">
        <v>12</v>
      </c>
      <c r="K45" s="15">
        <v>-1500</v>
      </c>
      <c r="L45" s="15">
        <v>3.5</v>
      </c>
      <c r="M45" s="25">
        <f>K45*L45*8/1000</f>
        <v>-42</v>
      </c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printOptions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Alcohol Levels</dc:title>
  <dc:subject/>
  <dc:creator>P&amp;O Ports</dc:creator>
  <cp:keywords/>
  <dc:description/>
  <cp:lastModifiedBy>user</cp:lastModifiedBy>
  <cp:lastPrinted>1999-08-27T13:55:44Z</cp:lastPrinted>
  <dcterms:created xsi:type="dcterms:W3CDTF">1999-08-18T12:19:15Z</dcterms:created>
  <dcterms:modified xsi:type="dcterms:W3CDTF">2005-02-22T16:32:35Z</dcterms:modified>
  <cp:category/>
  <cp:version/>
  <cp:contentType/>
  <cp:contentStatus/>
</cp:coreProperties>
</file>